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32000" windowHeight="16260" tabRatio="500" activeTab="1"/>
  </bookViews>
  <sheets>
    <sheet name="Summary" sheetId="1" r:id="rId1"/>
    <sheet name="Forward Pipeline" sheetId="2" r:id="rId2"/>
    <sheet name="Matrix" sheetId="3" r:id="rId3"/>
  </sheets>
  <definedNames>
    <definedName name="_xlnm.Print_Area" localSheetId="1">'Forward Pipeline'!$A$1:$H$35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F16" i="2"/>
  <c r="F17" i="2"/>
  <c r="F7" i="2"/>
  <c r="J6" i="3"/>
  <c r="J21" i="3"/>
  <c r="H28" i="2"/>
  <c r="I6" i="3"/>
  <c r="I12" i="3"/>
  <c r="J12" i="3"/>
  <c r="I7" i="3"/>
  <c r="J7" i="3"/>
  <c r="I8" i="3"/>
  <c r="J8" i="3"/>
  <c r="I10" i="3"/>
  <c r="J10" i="3"/>
  <c r="I11" i="3"/>
  <c r="J11" i="3"/>
  <c r="I14" i="3"/>
  <c r="J14" i="3"/>
  <c r="I15" i="3"/>
  <c r="J15" i="3"/>
  <c r="B16" i="3"/>
  <c r="I16" i="3"/>
  <c r="J16" i="3"/>
  <c r="I17" i="3"/>
  <c r="J17" i="3"/>
  <c r="I19" i="3"/>
  <c r="J19" i="3"/>
  <c r="K8" i="3"/>
  <c r="K12" i="3"/>
  <c r="K17" i="3"/>
  <c r="K19" i="3"/>
  <c r="K21" i="3"/>
  <c r="C21" i="3"/>
  <c r="D21" i="3"/>
  <c r="E21" i="3"/>
  <c r="F21" i="3"/>
  <c r="G21" i="3"/>
  <c r="H21" i="3"/>
  <c r="I21" i="3"/>
  <c r="L21" i="3"/>
  <c r="L19" i="3"/>
  <c r="L17" i="3"/>
  <c r="L12" i="3"/>
  <c r="L8" i="3"/>
  <c r="F54" i="2"/>
  <c r="E43" i="2"/>
  <c r="D43" i="2"/>
  <c r="F5" i="2"/>
  <c r="F6" i="2"/>
  <c r="F4" i="2"/>
  <c r="F15" i="2"/>
  <c r="F13" i="2"/>
  <c r="F21" i="2"/>
  <c r="F22" i="2"/>
  <c r="F23" i="2"/>
  <c r="F24" i="2"/>
  <c r="F25" i="2"/>
  <c r="F19" i="2"/>
  <c r="F30" i="2"/>
  <c r="F31" i="2"/>
  <c r="F32" i="2"/>
  <c r="F33" i="2"/>
  <c r="F34" i="2"/>
  <c r="F28" i="2"/>
  <c r="F35" i="2"/>
  <c r="E4" i="2"/>
  <c r="E13" i="2"/>
  <c r="E19" i="2"/>
  <c r="E28" i="2"/>
  <c r="E35" i="2"/>
  <c r="D35" i="2"/>
  <c r="G4" i="2"/>
  <c r="G13" i="2"/>
  <c r="G19" i="2"/>
  <c r="G28" i="2"/>
  <c r="H29" i="2"/>
  <c r="H32" i="2"/>
  <c r="H30" i="2"/>
  <c r="H31" i="2"/>
  <c r="D28" i="2"/>
  <c r="H19" i="2"/>
  <c r="D19" i="2"/>
  <c r="H13" i="2"/>
  <c r="D13" i="2"/>
  <c r="I6" i="2"/>
  <c r="J4" i="2"/>
  <c r="J5" i="2"/>
  <c r="I5" i="2"/>
  <c r="H4" i="2"/>
  <c r="C4" i="2"/>
  <c r="D4" i="2"/>
  <c r="H1" i="2"/>
  <c r="F4" i="1"/>
  <c r="F5" i="1"/>
  <c r="F6" i="1"/>
  <c r="F7" i="1"/>
  <c r="F8" i="1"/>
  <c r="E4" i="1"/>
  <c r="E5" i="1"/>
  <c r="E6" i="1"/>
  <c r="E7" i="1"/>
  <c r="E8" i="1"/>
  <c r="D8" i="1"/>
  <c r="H7" i="1"/>
  <c r="G7" i="1"/>
  <c r="D7" i="1"/>
  <c r="H6" i="1"/>
  <c r="G6" i="1"/>
  <c r="D6" i="1"/>
  <c r="H5" i="1"/>
  <c r="G5" i="1"/>
  <c r="D5" i="1"/>
  <c r="H4" i="1"/>
  <c r="G4" i="1"/>
  <c r="D4" i="1"/>
</calcChain>
</file>

<file path=xl/sharedStrings.xml><?xml version="1.0" encoding="utf-8"?>
<sst xmlns="http://schemas.openxmlformats.org/spreadsheetml/2006/main" count="94" uniqueCount="75">
  <si>
    <t>Code</t>
  </si>
  <si>
    <t>Project</t>
  </si>
  <si>
    <t>Probability</t>
  </si>
  <si>
    <t>Contract</t>
  </si>
  <si>
    <t>Prob. Fees</t>
  </si>
  <si>
    <t>Cum.Fees</t>
  </si>
  <si>
    <t>% of Fees</t>
  </si>
  <si>
    <t>Projects Won</t>
  </si>
  <si>
    <t>JOBS</t>
  </si>
  <si>
    <t>Bids lodged (Proposals)</t>
  </si>
  <si>
    <t>PROPOSALS</t>
  </si>
  <si>
    <t>Bids Identified (Scoping)</t>
  </si>
  <si>
    <t>BIDS</t>
  </si>
  <si>
    <t>Ideas (Developing)</t>
  </si>
  <si>
    <t>IDEAS</t>
  </si>
  <si>
    <t>TOTALS</t>
  </si>
  <si>
    <t>Engaged</t>
  </si>
  <si>
    <t>Status</t>
  </si>
  <si>
    <t>per month</t>
  </si>
  <si>
    <t>incl GST</t>
    <phoneticPr fontId="0" type="noConversion"/>
  </si>
  <si>
    <t>In Progress</t>
  </si>
  <si>
    <t>Gross</t>
  </si>
  <si>
    <t>ex GST</t>
  </si>
  <si>
    <t>= Target</t>
  </si>
  <si>
    <t>Difference from Pipeline</t>
  </si>
  <si>
    <t>per month (Net)</t>
  </si>
  <si>
    <t>per month (Gross)</t>
  </si>
  <si>
    <t>Difference per Month</t>
  </si>
  <si>
    <t>TOTAL</t>
  </si>
  <si>
    <t>Bids Lost</t>
  </si>
  <si>
    <t>GRAND TOTAL</t>
  </si>
  <si>
    <t>Example Client 1</t>
  </si>
  <si>
    <t>Example Client 2</t>
  </si>
  <si>
    <t>Exampl 3</t>
  </si>
  <si>
    <t>Example 4</t>
  </si>
  <si>
    <t>Example 5</t>
  </si>
  <si>
    <t>Opportunity Discussed (Scoping)</t>
  </si>
  <si>
    <t>Example 6</t>
  </si>
  <si>
    <t>Example 7</t>
  </si>
  <si>
    <t>Example 11</t>
  </si>
  <si>
    <t>Example 12</t>
  </si>
  <si>
    <t>Example 13</t>
  </si>
  <si>
    <t>Example 14</t>
  </si>
  <si>
    <t>Example 15</t>
  </si>
  <si>
    <t>Example 18</t>
  </si>
  <si>
    <t>Example 26</t>
  </si>
  <si>
    <t>Example Marketing Pipeline 2014</t>
  </si>
  <si>
    <t>Client</t>
  </si>
  <si>
    <t>Other 1</t>
  </si>
  <si>
    <t>NUMBER</t>
  </si>
  <si>
    <t>SUB-TOTALS</t>
  </si>
  <si>
    <t>% Revenue</t>
  </si>
  <si>
    <t>Comments</t>
  </si>
  <si>
    <t>Product</t>
  </si>
  <si>
    <t>Unit Value</t>
  </si>
  <si>
    <t>Project Large</t>
  </si>
  <si>
    <t>Project Medium</t>
  </si>
  <si>
    <t>Project Small</t>
  </si>
  <si>
    <t>Example Income Matrix -2014</t>
  </si>
  <si>
    <t>Other 2</t>
  </si>
  <si>
    <t>Other 3</t>
  </si>
  <si>
    <t>Other 4</t>
  </si>
  <si>
    <t>Other 5</t>
  </si>
  <si>
    <t>Other 6</t>
  </si>
  <si>
    <t>Client 1</t>
  </si>
  <si>
    <t>Client 2</t>
  </si>
  <si>
    <t>Client 3</t>
  </si>
  <si>
    <t>Product 1</t>
  </si>
  <si>
    <t>Product 2</t>
  </si>
  <si>
    <t>Client 4</t>
  </si>
  <si>
    <t>Client 5</t>
  </si>
  <si>
    <t>Client 6</t>
  </si>
  <si>
    <t>Example Client 3</t>
  </si>
  <si>
    <t>Example Client 4</t>
  </si>
  <si>
    <t>To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</si>
</sst>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_ &quot;$&quot;* #,##0_ ;_ &quot;$&quot;* \-#,##0_ ;_ &quot;$&quot;* &quot;-&quot;??_ ;_ @_ "/>
    <numFmt numFmtId="166" formatCode="mmmm\ d\,\ yyyy"/>
    <numFmt numFmtId="167" formatCode="[$$-C09]#,##0;[Red]\-[$$-C09]#,##0"/>
    <numFmt numFmtId="168" formatCode="[$$-C09]#,##0;\-[$$-C09]#,##0"/>
  </numFmts>
  <fonts count="10" x14ac:knownFonts="1">
    <font>
      <sz val="12"/>
      <name val="Times New Roman"/>
    </font>
    <font>
      <sz val="12"/>
      <name val="Times New Roman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12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9" fontId="3" fillId="0" borderId="2" xfId="2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165" fontId="1" fillId="0" borderId="0" xfId="1" applyNumberFormat="1" applyFont="1" applyFill="1" applyBorder="1" applyAlignment="1"/>
    <xf numFmtId="9" fontId="1" fillId="0" borderId="5" xfId="2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Border="1"/>
    <xf numFmtId="9" fontId="3" fillId="0" borderId="7" xfId="2" applyFont="1" applyBorder="1" applyAlignment="1">
      <alignment horizontal="center"/>
    </xf>
    <xf numFmtId="165" fontId="3" fillId="0" borderId="7" xfId="0" applyNumberFormat="1" applyFont="1" applyBorder="1"/>
    <xf numFmtId="0" fontId="3" fillId="0" borderId="8" xfId="0" applyFont="1" applyBorder="1"/>
    <xf numFmtId="166" fontId="1" fillId="0" borderId="0" xfId="1" applyNumberFormat="1" applyFont="1"/>
    <xf numFmtId="0" fontId="0" fillId="0" borderId="0" xfId="0" applyAlignment="1">
      <alignment horizontal="center"/>
    </xf>
    <xf numFmtId="9" fontId="1" fillId="0" borderId="0" xfId="2" applyAlignment="1">
      <alignment horizontal="center"/>
    </xf>
    <xf numFmtId="165" fontId="1" fillId="0" borderId="0" xfId="1" applyNumberFormat="1"/>
    <xf numFmtId="15" fontId="3" fillId="0" borderId="0" xfId="0" applyNumberFormat="1" applyFont="1"/>
    <xf numFmtId="0" fontId="3" fillId="0" borderId="9" xfId="0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7" fontId="3" fillId="0" borderId="0" xfId="1" applyNumberFormat="1" applyFont="1" applyFill="1" applyBorder="1" applyAlignment="1"/>
    <xf numFmtId="168" fontId="3" fillId="0" borderId="0" xfId="1" applyNumberFormat="1" applyFont="1"/>
    <xf numFmtId="167" fontId="3" fillId="0" borderId="0" xfId="1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1" fillId="0" borderId="0" xfId="1" applyNumberFormat="1" applyFont="1" applyFill="1" applyBorder="1" applyAlignment="1"/>
    <xf numFmtId="165" fontId="1" fillId="0" borderId="0" xfId="1" applyNumberFormat="1" applyFont="1"/>
    <xf numFmtId="9" fontId="5" fillId="0" borderId="0" xfId="2" applyFont="1"/>
    <xf numFmtId="167" fontId="1" fillId="0" borderId="0" xfId="0" applyNumberFormat="1" applyFont="1" applyBorder="1"/>
    <xf numFmtId="17" fontId="0" fillId="0" borderId="0" xfId="0" applyNumberFormat="1" applyAlignment="1">
      <alignment horizontal="center"/>
    </xf>
    <xf numFmtId="167" fontId="1" fillId="0" borderId="0" xfId="1" applyNumberFormat="1"/>
    <xf numFmtId="167" fontId="0" fillId="0" borderId="0" xfId="0" applyNumberFormat="1"/>
    <xf numFmtId="165" fontId="0" fillId="0" borderId="0" xfId="1" applyNumberFormat="1" applyFont="1"/>
    <xf numFmtId="9" fontId="1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/>
    </xf>
    <xf numFmtId="9" fontId="1" fillId="0" borderId="0" xfId="2" applyFill="1" applyBorder="1" applyAlignment="1">
      <alignment horizontal="center"/>
    </xf>
    <xf numFmtId="167" fontId="1" fillId="0" borderId="0" xfId="1" applyNumberFormat="1" applyFill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9" fontId="4" fillId="0" borderId="10" xfId="2" applyFont="1" applyFill="1" applyBorder="1" applyAlignment="1">
      <alignment horizontal="center"/>
    </xf>
    <xf numFmtId="167" fontId="4" fillId="0" borderId="10" xfId="1" applyNumberFormat="1" applyFont="1" applyFill="1" applyBorder="1" applyAlignment="1"/>
    <xf numFmtId="167" fontId="4" fillId="0" borderId="10" xfId="0" applyNumberFormat="1" applyFont="1" applyBorder="1"/>
    <xf numFmtId="168" fontId="4" fillId="0" borderId="10" xfId="1" applyNumberFormat="1" applyFont="1" applyBorder="1"/>
    <xf numFmtId="0" fontId="4" fillId="0" borderId="0" xfId="0" applyFont="1"/>
    <xf numFmtId="165" fontId="0" fillId="0" borderId="0" xfId="0" applyNumberFormat="1"/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167" fontId="4" fillId="0" borderId="0" xfId="1" applyNumberFormat="1" applyFont="1" applyFill="1" applyBorder="1" applyAlignment="1"/>
    <xf numFmtId="167" fontId="4" fillId="0" borderId="0" xfId="0" applyNumberFormat="1" applyFont="1" applyBorder="1"/>
    <xf numFmtId="168" fontId="4" fillId="0" borderId="0" xfId="1" applyNumberFormat="1" applyFont="1" applyBorder="1"/>
    <xf numFmtId="167" fontId="1" fillId="0" borderId="0" xfId="1" applyNumberFormat="1" applyFont="1"/>
    <xf numFmtId="0" fontId="1" fillId="0" borderId="0" xfId="0" applyFont="1" applyAlignment="1">
      <alignment horizontal="center"/>
    </xf>
    <xf numFmtId="167" fontId="1" fillId="0" borderId="0" xfId="0" applyNumberFormat="1" applyFont="1"/>
    <xf numFmtId="0" fontId="4" fillId="0" borderId="0" xfId="0" quotePrefix="1" applyFont="1"/>
    <xf numFmtId="167" fontId="4" fillId="0" borderId="0" xfId="0" applyNumberFormat="1" applyFont="1"/>
    <xf numFmtId="165" fontId="5" fillId="0" borderId="0" xfId="1" applyNumberFormat="1" applyFont="1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9" fontId="3" fillId="0" borderId="11" xfId="2" applyFont="1" applyFill="1" applyBorder="1" applyAlignment="1">
      <alignment horizontal="center"/>
    </xf>
    <xf numFmtId="167" fontId="3" fillId="0" borderId="11" xfId="1" applyNumberFormat="1" applyFont="1" applyFill="1" applyBorder="1" applyAlignment="1"/>
    <xf numFmtId="167" fontId="3" fillId="0" borderId="0" xfId="0" applyNumberFormat="1" applyFont="1"/>
    <xf numFmtId="165" fontId="3" fillId="0" borderId="0" xfId="1" applyNumberFormat="1" applyFont="1"/>
    <xf numFmtId="9" fontId="3" fillId="0" borderId="0" xfId="2" applyFont="1" applyAlignment="1">
      <alignment horizontal="center"/>
    </xf>
    <xf numFmtId="17" fontId="0" fillId="0" borderId="0" xfId="0" applyNumberFormat="1"/>
    <xf numFmtId="0" fontId="0" fillId="0" borderId="0" xfId="0" applyFill="1" applyBorder="1" applyAlignment="1">
      <alignment horizontal="left"/>
    </xf>
    <xf numFmtId="0" fontId="8" fillId="0" borderId="0" xfId="5" applyFont="1"/>
    <xf numFmtId="0" fontId="7" fillId="0" borderId="0" xfId="5"/>
    <xf numFmtId="0" fontId="9" fillId="0" borderId="0" xfId="5" applyFont="1" applyAlignment="1">
      <alignment horizontal="center"/>
    </xf>
    <xf numFmtId="0" fontId="9" fillId="0" borderId="0" xfId="5" applyFont="1"/>
    <xf numFmtId="9" fontId="0" fillId="0" borderId="0" xfId="7" applyFont="1" applyAlignment="1">
      <alignment horizontal="center"/>
    </xf>
    <xf numFmtId="167" fontId="7" fillId="0" borderId="0" xfId="5" applyNumberFormat="1"/>
    <xf numFmtId="0" fontId="7" fillId="0" borderId="0" xfId="5" applyAlignment="1">
      <alignment horizontal="center"/>
    </xf>
    <xf numFmtId="167" fontId="9" fillId="0" borderId="0" xfId="5" applyNumberFormat="1" applyFont="1"/>
    <xf numFmtId="167" fontId="7" fillId="0" borderId="0" xfId="5" applyNumberFormat="1" applyAlignment="1">
      <alignment horizontal="center"/>
    </xf>
    <xf numFmtId="0" fontId="6" fillId="0" borderId="12" xfId="4"/>
    <xf numFmtId="0" fontId="6" fillId="0" borderId="12" xfId="4" applyAlignment="1">
      <alignment horizontal="center"/>
    </xf>
    <xf numFmtId="167" fontId="6" fillId="0" borderId="12" xfId="4" applyNumberFormat="1"/>
    <xf numFmtId="167" fontId="6" fillId="0" borderId="12" xfId="4" applyNumberForma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Comma 2" xfId="6"/>
    <cellStyle name="Currency" xfId="1" builtinId="4"/>
    <cellStyle name="Currency 2" xfId="8"/>
    <cellStyle name="Normal" xfId="0" builtinId="0"/>
    <cellStyle name="Normal 2" xfId="3"/>
    <cellStyle name="Normal 3" xfId="5"/>
    <cellStyle name="Percent" xfId="2" builtinId="5"/>
    <cellStyle name="Percent 2" xfId="7"/>
    <cellStyle name="Total" xfId="4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B2" sqref="B2"/>
    </sheetView>
  </sheetViews>
  <sheetFormatPr baseColWidth="10" defaultColWidth="8.83203125" defaultRowHeight="15" x14ac:dyDescent="0"/>
  <cols>
    <col min="2" max="2" width="21.1640625" customWidth="1"/>
    <col min="3" max="3" width="12.1640625" bestFit="1" customWidth="1"/>
    <col min="4" max="4" width="9.83203125" bestFit="1" customWidth="1"/>
    <col min="5" max="5" width="11.33203125" bestFit="1" customWidth="1"/>
    <col min="6" max="6" width="10.6640625" bestFit="1" customWidth="1"/>
    <col min="7" max="7" width="9.6640625" customWidth="1"/>
    <col min="8" max="8" width="10.6640625" customWidth="1"/>
  </cols>
  <sheetData>
    <row r="1" spans="2:8" ht="21">
      <c r="B1" s="95" t="s">
        <v>46</v>
      </c>
      <c r="C1" s="95"/>
      <c r="D1" s="95"/>
      <c r="E1" s="95"/>
      <c r="F1" s="95"/>
      <c r="G1" s="95"/>
    </row>
    <row r="2" spans="2:8" ht="16" thickBot="1"/>
    <row r="3" spans="2:8" s="6" customFormat="1" ht="16" thickTop="1">
      <c r="B3" s="1" t="s">
        <v>0</v>
      </c>
      <c r="C3" s="2" t="s">
        <v>1</v>
      </c>
      <c r="D3" s="3" t="s">
        <v>2</v>
      </c>
      <c r="E3" s="4" t="s">
        <v>3</v>
      </c>
      <c r="F3" s="4" t="s">
        <v>4</v>
      </c>
      <c r="G3" s="4" t="s">
        <v>5</v>
      </c>
      <c r="H3" s="5" t="s">
        <v>6</v>
      </c>
    </row>
    <row r="4" spans="2:8" s="12" customFormat="1">
      <c r="B4" s="7" t="s">
        <v>7</v>
      </c>
      <c r="C4" s="8" t="s">
        <v>8</v>
      </c>
      <c r="D4" s="9">
        <f>F4/E4</f>
        <v>1</v>
      </c>
      <c r="E4" s="10">
        <f>'Forward Pipeline'!E4</f>
        <v>645000</v>
      </c>
      <c r="F4" s="10">
        <f>'Forward Pipeline'!F4</f>
        <v>645000</v>
      </c>
      <c r="G4" s="10">
        <f>'Forward Pipeline'!G4</f>
        <v>645000</v>
      </c>
      <c r="H4" s="11">
        <f>F4/$F$8</f>
        <v>0.65548780487804881</v>
      </c>
    </row>
    <row r="5" spans="2:8" s="12" customFormat="1">
      <c r="B5" s="7" t="s">
        <v>9</v>
      </c>
      <c r="C5" s="13" t="s">
        <v>10</v>
      </c>
      <c r="D5" s="9">
        <f>'Forward Pipeline'!D13</f>
        <v>0.73461538461538467</v>
      </c>
      <c r="E5" s="10">
        <f>'Forward Pipeline'!E13</f>
        <v>260000</v>
      </c>
      <c r="F5" s="10">
        <f>'Forward Pipeline'!F13</f>
        <v>191000</v>
      </c>
      <c r="G5" s="14">
        <f>'Forward Pipeline'!G13</f>
        <v>836000</v>
      </c>
      <c r="H5" s="11">
        <f>F5/$F$8</f>
        <v>0.19410569105691056</v>
      </c>
    </row>
    <row r="6" spans="2:8" s="12" customFormat="1">
      <c r="B6" s="7" t="s">
        <v>11</v>
      </c>
      <c r="C6" s="8" t="s">
        <v>12</v>
      </c>
      <c r="D6" s="9">
        <f>'Forward Pipeline'!D19</f>
        <v>0.18061224489795918</v>
      </c>
      <c r="E6" s="10">
        <f>'Forward Pipeline'!E19</f>
        <v>735000</v>
      </c>
      <c r="F6" s="10">
        <f>'Forward Pipeline'!F19</f>
        <v>132750</v>
      </c>
      <c r="G6" s="14">
        <f>'Forward Pipeline'!G19</f>
        <v>968750</v>
      </c>
      <c r="H6" s="11">
        <f>F6/$F$8</f>
        <v>0.13490853658536586</v>
      </c>
    </row>
    <row r="7" spans="2:8" s="12" customFormat="1" ht="16" thickBot="1">
      <c r="B7" s="7" t="s">
        <v>13</v>
      </c>
      <c r="C7" s="8" t="s">
        <v>14</v>
      </c>
      <c r="D7" s="9">
        <f>'Forward Pipeline'!D28</f>
        <v>3.6746987951807232E-2</v>
      </c>
      <c r="E7" s="10">
        <f>'Forward Pipeline'!E28</f>
        <v>415000</v>
      </c>
      <c r="F7" s="10">
        <f>'Forward Pipeline'!F28</f>
        <v>15250</v>
      </c>
      <c r="G7" s="14">
        <f>'Forward Pipeline'!G28</f>
        <v>984000</v>
      </c>
      <c r="H7" s="11">
        <f>F7/$F$8</f>
        <v>1.5497967479674796E-2</v>
      </c>
    </row>
    <row r="8" spans="2:8" s="6" customFormat="1" ht="16" thickBot="1">
      <c r="B8" s="15" t="s">
        <v>15</v>
      </c>
      <c r="C8" s="16"/>
      <c r="D8" s="17">
        <f>F8/E8</f>
        <v>0.47883211678832116</v>
      </c>
      <c r="E8" s="18">
        <f>SUM(E4:E7)</f>
        <v>2055000</v>
      </c>
      <c r="F8" s="18">
        <f>SUM(F4:F7)</f>
        <v>984000</v>
      </c>
      <c r="G8" s="16"/>
      <c r="H8" s="19"/>
    </row>
    <row r="9" spans="2:8" ht="16" thickTop="1"/>
  </sheetData>
  <mergeCells count="1">
    <mergeCell ref="B1:G1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5"/>
  <sheetViews>
    <sheetView tabSelected="1" zoomScaleNormal="60" zoomScalePageLayoutView="60" workbookViewId="0">
      <selection activeCell="N15" sqref="N15"/>
    </sheetView>
  </sheetViews>
  <sheetFormatPr baseColWidth="10" defaultColWidth="8.83203125" defaultRowHeight="15" x14ac:dyDescent="0"/>
  <cols>
    <col min="1" max="1" width="34.33203125" style="21" bestFit="1" customWidth="1"/>
    <col min="2" max="2" width="10.5" style="21" customWidth="1"/>
    <col min="3" max="3" width="37.33203125" bestFit="1" customWidth="1"/>
    <col min="4" max="4" width="14.6640625" style="22" customWidth="1"/>
    <col min="5" max="5" width="14.6640625" style="23" customWidth="1"/>
    <col min="6" max="6" width="15.6640625" style="23" customWidth="1"/>
    <col min="7" max="7" width="14.33203125" customWidth="1"/>
    <col min="8" max="8" width="26" style="23" customWidth="1"/>
    <col min="9" max="9" width="15.33203125" customWidth="1"/>
  </cols>
  <sheetData>
    <row r="1" spans="1:11" ht="21">
      <c r="A1" s="95" t="s">
        <v>46</v>
      </c>
      <c r="B1" s="95"/>
      <c r="C1" s="95"/>
      <c r="D1" s="95"/>
      <c r="E1" s="95"/>
      <c r="F1" s="95"/>
      <c r="G1" s="95"/>
      <c r="H1" s="20">
        <f ca="1">NOW()</f>
        <v>41891.611345717596</v>
      </c>
    </row>
    <row r="2" spans="1:11" ht="16" thickBot="1">
      <c r="G2" s="24"/>
      <c r="H2"/>
    </row>
    <row r="3" spans="1:11" s="6" customFormat="1">
      <c r="A3" s="25" t="s">
        <v>47</v>
      </c>
      <c r="B3" s="25" t="s">
        <v>16</v>
      </c>
      <c r="C3" s="25" t="s">
        <v>1</v>
      </c>
      <c r="D3" s="26" t="s">
        <v>2</v>
      </c>
      <c r="E3" s="27" t="s">
        <v>3</v>
      </c>
      <c r="F3" s="27" t="s">
        <v>4</v>
      </c>
      <c r="G3" s="27" t="s">
        <v>5</v>
      </c>
      <c r="H3" s="27" t="s">
        <v>17</v>
      </c>
    </row>
    <row r="4" spans="1:11" s="6" customFormat="1" ht="16">
      <c r="A4" s="28" t="s">
        <v>7</v>
      </c>
      <c r="B4" s="29"/>
      <c r="C4" s="30">
        <f>COUNT(E5:E12)</f>
        <v>4</v>
      </c>
      <c r="D4" s="31">
        <f>+E4/C4</f>
        <v>161250</v>
      </c>
      <c r="E4" s="32">
        <f>SUM(E5:E12)</f>
        <v>645000</v>
      </c>
      <c r="F4" s="32">
        <f>SUM(F5:F12)</f>
        <v>645000</v>
      </c>
      <c r="G4" s="32">
        <f>+F4</f>
        <v>645000</v>
      </c>
      <c r="H4" s="33">
        <f>+F4/12</f>
        <v>53750</v>
      </c>
      <c r="I4" s="6" t="s">
        <v>18</v>
      </c>
      <c r="J4" s="34">
        <f>+G4*1.1</f>
        <v>709500</v>
      </c>
      <c r="K4" s="35" t="s">
        <v>19</v>
      </c>
    </row>
    <row r="5" spans="1:11" s="35" customFormat="1" ht="16">
      <c r="A5" s="36"/>
      <c r="B5" s="37">
        <v>38991</v>
      </c>
      <c r="C5" s="38" t="s">
        <v>31</v>
      </c>
      <c r="D5" s="9">
        <v>1</v>
      </c>
      <c r="E5" s="39">
        <v>36000</v>
      </c>
      <c r="F5" s="39">
        <f>E5*D5</f>
        <v>36000</v>
      </c>
      <c r="G5" s="39"/>
      <c r="H5" s="40" t="s">
        <v>20</v>
      </c>
      <c r="I5" s="41">
        <f>+E5/$E$4</f>
        <v>5.5813953488372092E-2</v>
      </c>
      <c r="J5" s="34">
        <f>+J4/12</f>
        <v>59125</v>
      </c>
      <c r="K5" s="35" t="s">
        <v>21</v>
      </c>
    </row>
    <row r="6" spans="1:11" s="35" customFormat="1" ht="16">
      <c r="A6" s="36" t="s">
        <v>22</v>
      </c>
      <c r="B6" s="37">
        <v>39114</v>
      </c>
      <c r="C6" s="38" t="s">
        <v>32</v>
      </c>
      <c r="D6" s="22">
        <v>1</v>
      </c>
      <c r="E6" s="39">
        <v>96000</v>
      </c>
      <c r="F6" s="39">
        <f>E6*D6</f>
        <v>96000</v>
      </c>
      <c r="G6" s="42"/>
      <c r="H6" s="40" t="s">
        <v>20</v>
      </c>
      <c r="I6" s="41">
        <f t="shared" ref="I6" si="0">+E6/$E$4</f>
        <v>0.14883720930232558</v>
      </c>
    </row>
    <row r="7" spans="1:11" ht="16">
      <c r="B7" s="43"/>
      <c r="C7" s="38" t="s">
        <v>72</v>
      </c>
      <c r="D7" s="22">
        <v>1</v>
      </c>
      <c r="E7" s="39">
        <v>257000</v>
      </c>
      <c r="F7" s="39">
        <f>E7*D7</f>
        <v>257000</v>
      </c>
      <c r="H7" s="40" t="s">
        <v>20</v>
      </c>
      <c r="I7" s="41"/>
    </row>
    <row r="8" spans="1:11" ht="16">
      <c r="B8" s="43"/>
      <c r="C8" s="38" t="s">
        <v>73</v>
      </c>
      <c r="D8" s="22">
        <v>1</v>
      </c>
      <c r="E8" s="39">
        <v>256000</v>
      </c>
      <c r="F8" s="39">
        <f>E8*D8</f>
        <v>256000</v>
      </c>
      <c r="H8" s="46" t="s">
        <v>74</v>
      </c>
      <c r="I8" s="41"/>
    </row>
    <row r="9" spans="1:11" ht="16">
      <c r="B9" s="43"/>
      <c r="E9" s="39"/>
      <c r="F9" s="39"/>
      <c r="H9" s="46"/>
      <c r="I9" s="41"/>
    </row>
    <row r="10" spans="1:11" ht="16">
      <c r="B10" s="43"/>
      <c r="E10" s="39"/>
      <c r="F10" s="39"/>
      <c r="H10" s="46"/>
      <c r="I10" s="41"/>
    </row>
    <row r="11" spans="1:11" ht="16">
      <c r="B11" s="43"/>
      <c r="E11" s="39"/>
      <c r="F11" s="39"/>
      <c r="H11" s="46"/>
      <c r="I11" s="41"/>
    </row>
    <row r="12" spans="1:11" ht="16" thickBot="1">
      <c r="A12" s="29"/>
      <c r="B12" s="29"/>
      <c r="C12" s="49"/>
      <c r="D12" s="50"/>
      <c r="E12" s="51"/>
      <c r="F12" s="51"/>
      <c r="G12" s="45"/>
    </row>
    <row r="13" spans="1:11" s="58" customFormat="1" ht="16">
      <c r="A13" s="52" t="s">
        <v>9</v>
      </c>
      <c r="B13" s="52"/>
      <c r="C13" s="53" t="s">
        <v>10</v>
      </c>
      <c r="D13" s="54">
        <f>+F13/E13</f>
        <v>0.73461538461538467</v>
      </c>
      <c r="E13" s="55">
        <f>SUM(E14:E17)</f>
        <v>260000</v>
      </c>
      <c r="F13" s="55">
        <f>SUM(F14:F17)</f>
        <v>191000</v>
      </c>
      <c r="G13" s="56">
        <f>+G4+F13</f>
        <v>836000</v>
      </c>
      <c r="H13" s="57">
        <f>+G13/12</f>
        <v>69666.666666666672</v>
      </c>
      <c r="I13" s="58" t="s">
        <v>18</v>
      </c>
    </row>
    <row r="15" spans="1:11">
      <c r="C15" t="s">
        <v>33</v>
      </c>
      <c r="D15" s="22">
        <v>0.5</v>
      </c>
      <c r="E15" s="23">
        <v>50000</v>
      </c>
      <c r="F15" s="23">
        <f>+D15*E15</f>
        <v>25000</v>
      </c>
    </row>
    <row r="16" spans="1:11">
      <c r="C16" t="s">
        <v>34</v>
      </c>
      <c r="D16" s="48">
        <v>0.8</v>
      </c>
      <c r="E16" s="59">
        <v>200000</v>
      </c>
      <c r="F16" s="23">
        <f t="shared" ref="F16:F17" si="1">+D16*E16</f>
        <v>160000</v>
      </c>
    </row>
    <row r="17" spans="1:11">
      <c r="C17" s="38" t="s">
        <v>35</v>
      </c>
      <c r="D17" s="22">
        <v>0.6</v>
      </c>
      <c r="E17" s="39">
        <v>10000</v>
      </c>
      <c r="F17" s="23">
        <f t="shared" si="1"/>
        <v>6000</v>
      </c>
    </row>
    <row r="18" spans="1:11" ht="16" thickBot="1">
      <c r="A18" s="29"/>
      <c r="B18" s="29"/>
      <c r="C18" s="49"/>
      <c r="D18" s="50"/>
      <c r="E18" s="51"/>
      <c r="F18" s="51"/>
      <c r="G18" s="45"/>
    </row>
    <row r="19" spans="1:11" s="58" customFormat="1" ht="16">
      <c r="A19" s="52" t="s">
        <v>36</v>
      </c>
      <c r="B19" s="52"/>
      <c r="C19" s="60" t="s">
        <v>12</v>
      </c>
      <c r="D19" s="54">
        <f>+F19/E19</f>
        <v>0.18061224489795918</v>
      </c>
      <c r="E19" s="55">
        <f>SUM(E21:E27)</f>
        <v>735000</v>
      </c>
      <c r="F19" s="55">
        <f>SUM(F21:F27)</f>
        <v>132750</v>
      </c>
      <c r="G19" s="56">
        <f>+G13+F19</f>
        <v>968750</v>
      </c>
      <c r="H19" s="57">
        <f>+G19/12</f>
        <v>80729.166666666672</v>
      </c>
      <c r="I19" s="58" t="s">
        <v>18</v>
      </c>
    </row>
    <row r="20" spans="1:11" s="58" customFormat="1" ht="16">
      <c r="A20" s="61"/>
      <c r="B20" s="61"/>
      <c r="C20" s="62"/>
      <c r="D20" s="63"/>
      <c r="E20" s="64"/>
      <c r="F20" s="64"/>
      <c r="G20" s="65"/>
      <c r="H20" s="66"/>
    </row>
    <row r="21" spans="1:11">
      <c r="C21" t="s">
        <v>37</v>
      </c>
      <c r="D21" s="22">
        <v>0.2</v>
      </c>
      <c r="E21" s="23">
        <v>15000</v>
      </c>
      <c r="F21" s="39">
        <f t="shared" ref="F21:F25" si="2">+D21*E21</f>
        <v>3000</v>
      </c>
    </row>
    <row r="22" spans="1:11">
      <c r="C22" t="s">
        <v>38</v>
      </c>
      <c r="D22" s="47">
        <v>0.2</v>
      </c>
      <c r="E22" s="67">
        <v>25000</v>
      </c>
      <c r="F22" s="39">
        <f t="shared" si="2"/>
        <v>5000</v>
      </c>
    </row>
    <row r="23" spans="1:11" s="12" customFormat="1">
      <c r="A23" s="68"/>
      <c r="B23" s="68"/>
      <c r="C23" t="s">
        <v>39</v>
      </c>
      <c r="D23" s="9">
        <v>0.2</v>
      </c>
      <c r="E23" s="39">
        <v>500000</v>
      </c>
      <c r="F23" s="39">
        <f t="shared" si="2"/>
        <v>100000</v>
      </c>
      <c r="G23" s="69"/>
      <c r="H23" s="40"/>
    </row>
    <row r="24" spans="1:11">
      <c r="C24" t="s">
        <v>40</v>
      </c>
      <c r="D24" s="22">
        <v>0.15</v>
      </c>
      <c r="E24" s="39">
        <v>150000</v>
      </c>
      <c r="F24" s="39">
        <f>+D24*E24</f>
        <v>22500</v>
      </c>
    </row>
    <row r="25" spans="1:11">
      <c r="C25" t="s">
        <v>41</v>
      </c>
      <c r="D25" s="22">
        <v>0.05</v>
      </c>
      <c r="E25" s="23">
        <v>45000</v>
      </c>
      <c r="F25" s="39">
        <f t="shared" si="2"/>
        <v>2250</v>
      </c>
    </row>
    <row r="27" spans="1:11" ht="16" thickBot="1">
      <c r="E27" s="44"/>
      <c r="F27" s="39"/>
      <c r="G27" s="45"/>
    </row>
    <row r="28" spans="1:11" s="58" customFormat="1" ht="16">
      <c r="A28" s="52" t="s">
        <v>13</v>
      </c>
      <c r="B28" s="52"/>
      <c r="C28" s="60" t="s">
        <v>14</v>
      </c>
      <c r="D28" s="54">
        <f>+F28/E28</f>
        <v>3.6746987951807232E-2</v>
      </c>
      <c r="E28" s="55">
        <f>SUM(E29:E34)</f>
        <v>415000</v>
      </c>
      <c r="F28" s="55">
        <f>SUM(F29:F34)</f>
        <v>15250</v>
      </c>
      <c r="G28" s="56">
        <f>+G19+F28</f>
        <v>984000</v>
      </c>
      <c r="H28" s="56">
        <f>+Matrix!J21</f>
        <v>1536000</v>
      </c>
      <c r="I28" s="70" t="s">
        <v>23</v>
      </c>
    </row>
    <row r="29" spans="1:11" ht="16">
      <c r="H29" s="65">
        <f>+G28-H28</f>
        <v>-552000</v>
      </c>
      <c r="I29" s="35" t="s">
        <v>24</v>
      </c>
      <c r="J29" s="35"/>
      <c r="K29" s="35"/>
    </row>
    <row r="30" spans="1:11" s="35" customFormat="1" ht="16">
      <c r="A30" s="36"/>
      <c r="B30" s="36"/>
      <c r="C30" s="38" t="s">
        <v>42</v>
      </c>
      <c r="D30" s="22">
        <v>0.02</v>
      </c>
      <c r="E30" s="39">
        <v>300000</v>
      </c>
      <c r="F30" s="39">
        <f t="shared" ref="F30:F32" si="3">+D30*E30</f>
        <v>6000</v>
      </c>
      <c r="G30" s="42"/>
      <c r="H30" s="71">
        <f>+H28/12</f>
        <v>128000</v>
      </c>
      <c r="I30" s="35" t="s">
        <v>25</v>
      </c>
    </row>
    <row r="31" spans="1:11" s="12" customFormat="1" ht="16">
      <c r="A31" s="68"/>
      <c r="B31" s="68"/>
      <c r="C31" s="38" t="s">
        <v>43</v>
      </c>
      <c r="D31" s="22">
        <v>0.1</v>
      </c>
      <c r="E31" s="39">
        <v>50000</v>
      </c>
      <c r="F31" s="39">
        <f t="shared" si="3"/>
        <v>5000</v>
      </c>
      <c r="G31" s="69"/>
      <c r="H31" s="71">
        <f>+H30*1.1</f>
        <v>140800</v>
      </c>
      <c r="I31" s="35" t="s">
        <v>26</v>
      </c>
    </row>
    <row r="32" spans="1:11" ht="16">
      <c r="C32" s="38" t="s">
        <v>44</v>
      </c>
      <c r="D32" s="22">
        <v>0.1</v>
      </c>
      <c r="E32" s="39">
        <v>20000</v>
      </c>
      <c r="F32" s="39">
        <f t="shared" si="3"/>
        <v>2000</v>
      </c>
      <c r="H32" s="65">
        <f>+H29/12</f>
        <v>-46000</v>
      </c>
      <c r="I32" s="35" t="s">
        <v>27</v>
      </c>
    </row>
    <row r="33" spans="1:8" s="35" customFormat="1" ht="16">
      <c r="A33" s="36"/>
      <c r="B33" s="36"/>
      <c r="C33" s="38" t="s">
        <v>45</v>
      </c>
      <c r="D33" s="22">
        <v>0.05</v>
      </c>
      <c r="E33" s="23">
        <v>45000</v>
      </c>
      <c r="F33" s="23">
        <f>+D33*E33</f>
        <v>2250</v>
      </c>
      <c r="G33" s="42"/>
      <c r="H33" s="72"/>
    </row>
    <row r="34" spans="1:8" s="12" customFormat="1">
      <c r="A34" s="68"/>
      <c r="B34" s="68"/>
      <c r="D34" s="47"/>
      <c r="E34" s="67"/>
      <c r="F34" s="39">
        <f>D34*E34</f>
        <v>0</v>
      </c>
      <c r="G34" s="69"/>
      <c r="H34" s="40"/>
    </row>
    <row r="35" spans="1:8" s="6" customFormat="1" ht="16" thickBot="1">
      <c r="A35" s="73"/>
      <c r="B35" s="73"/>
      <c r="C35" s="74" t="s">
        <v>28</v>
      </c>
      <c r="D35" s="75">
        <f>+F35/E35</f>
        <v>0.47883211678832116</v>
      </c>
      <c r="E35" s="76">
        <f>E4+E13+E19+E28</f>
        <v>2055000</v>
      </c>
      <c r="F35" s="76">
        <f>F4+F13+F19+F28</f>
        <v>984000</v>
      </c>
      <c r="G35" s="77"/>
      <c r="H35" s="78"/>
    </row>
    <row r="36" spans="1:8">
      <c r="E36" s="44"/>
      <c r="F36" s="39"/>
      <c r="G36" s="45"/>
      <c r="H36"/>
    </row>
    <row r="37" spans="1:8" s="6" customFormat="1" ht="17.25" customHeight="1">
      <c r="A37" s="29" t="s">
        <v>29</v>
      </c>
      <c r="B37" s="29"/>
      <c r="C37" s="12"/>
      <c r="D37" s="79">
        <v>0.01</v>
      </c>
      <c r="E37" s="34">
        <v>1</v>
      </c>
      <c r="F37" s="34"/>
      <c r="G37" s="77"/>
      <c r="H37"/>
    </row>
    <row r="38" spans="1:8" s="6" customFormat="1" ht="17.25" customHeight="1">
      <c r="A38" s="29"/>
      <c r="B38" s="29"/>
      <c r="C38" s="12"/>
      <c r="D38" s="79"/>
      <c r="E38" s="34"/>
      <c r="F38" s="34"/>
      <c r="G38" s="77"/>
      <c r="H38"/>
    </row>
    <row r="39" spans="1:8" s="6" customFormat="1" ht="17.25" customHeight="1">
      <c r="A39" s="29"/>
      <c r="B39" s="29"/>
      <c r="C39" s="12"/>
      <c r="D39" s="79"/>
      <c r="E39" s="34"/>
      <c r="F39" s="34"/>
      <c r="G39" s="77"/>
      <c r="H39"/>
    </row>
    <row r="40" spans="1:8" s="6" customFormat="1" ht="17.25" customHeight="1">
      <c r="A40" s="29"/>
      <c r="B40" s="80"/>
      <c r="C40"/>
      <c r="D40" s="22"/>
      <c r="E40" s="39"/>
      <c r="F40" s="39"/>
      <c r="G40"/>
      <c r="H40" s="40"/>
    </row>
    <row r="41" spans="1:8">
      <c r="C41" s="13"/>
      <c r="D41" s="9"/>
      <c r="E41" s="39"/>
      <c r="F41" s="39"/>
      <c r="G41" s="45"/>
      <c r="H41" s="40"/>
    </row>
    <row r="42" spans="1:8">
      <c r="E42" s="44"/>
      <c r="F42" s="44"/>
      <c r="G42" s="45"/>
      <c r="H42"/>
    </row>
    <row r="43" spans="1:8" s="6" customFormat="1" ht="16" thickBot="1">
      <c r="A43" s="73"/>
      <c r="B43" s="73"/>
      <c r="C43" s="74" t="s">
        <v>30</v>
      </c>
      <c r="D43" s="75">
        <f>+F43/E43</f>
        <v>0</v>
      </c>
      <c r="E43" s="76">
        <f>SUM(E37:E42)</f>
        <v>1</v>
      </c>
      <c r="F43" s="76"/>
      <c r="G43" s="77"/>
      <c r="H43" s="78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3:8">
      <c r="H49"/>
    </row>
    <row r="50" spans="3:8">
      <c r="H50"/>
    </row>
    <row r="51" spans="3:8">
      <c r="H51"/>
    </row>
    <row r="52" spans="3:8">
      <c r="C52" s="81"/>
      <c r="D52" s="9"/>
      <c r="E52" s="10"/>
      <c r="F52" s="10"/>
    </row>
    <row r="53" spans="3:8">
      <c r="C53" s="81"/>
      <c r="D53" s="9"/>
      <c r="E53" s="10"/>
      <c r="F53" s="10"/>
    </row>
    <row r="54" spans="3:8">
      <c r="C54" s="81"/>
      <c r="D54" s="50"/>
      <c r="E54" s="10"/>
      <c r="F54" s="10">
        <f>D54*E54</f>
        <v>0</v>
      </c>
    </row>
    <row r="55" spans="3:8">
      <c r="D55"/>
      <c r="E55"/>
      <c r="F55"/>
      <c r="H55"/>
    </row>
  </sheetData>
  <mergeCells count="1">
    <mergeCell ref="A1:G1"/>
  </mergeCells>
  <printOptions horizontalCentered="1"/>
  <pageMargins left="0.41" right="0.4" top="0.77" bottom="0.78" header="0.51181102362204722" footer="0.51181102362204722"/>
  <pageSetup paperSize="9" orientation="portrait" horizontalDpi="4294967292" verticalDpi="4294967292"/>
  <headerFooter alignWithMargins="0">
    <oddHeader>&amp;C&amp;A&amp;R&amp;D</oddHeader>
    <oddFooter>&amp;Cchangedrivers Canberra Marketing Pipeline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O27" sqref="O27"/>
    </sheetView>
  </sheetViews>
  <sheetFormatPr baseColWidth="10" defaultRowHeight="15" x14ac:dyDescent="0"/>
  <cols>
    <col min="1" max="1" width="25.1640625" style="83" bestFit="1" customWidth="1"/>
    <col min="2" max="5" width="10.83203125" style="83"/>
    <col min="6" max="6" width="12.33203125" style="83" customWidth="1"/>
    <col min="7" max="7" width="12.5" style="83" bestFit="1" customWidth="1"/>
    <col min="8" max="8" width="10.83203125" style="83"/>
    <col min="9" max="9" width="10.83203125" style="84"/>
    <col min="10" max="11" width="10.83203125" style="85"/>
    <col min="12" max="12" width="10.83203125" style="83"/>
    <col min="14" max="14" width="17.83203125" style="83" bestFit="1" customWidth="1"/>
    <col min="15" max="16384" width="10.83203125" style="83"/>
  </cols>
  <sheetData>
    <row r="1" spans="1:14" ht="20">
      <c r="A1" s="82" t="s">
        <v>58</v>
      </c>
    </row>
    <row r="3" spans="1:14" s="85" customFormat="1">
      <c r="A3" s="85" t="s">
        <v>47</v>
      </c>
      <c r="C3" s="84" t="s">
        <v>64</v>
      </c>
      <c r="D3" s="84" t="s">
        <v>65</v>
      </c>
      <c r="E3" s="84" t="s">
        <v>66</v>
      </c>
      <c r="F3" s="84" t="s">
        <v>69</v>
      </c>
      <c r="G3" s="84" t="s">
        <v>70</v>
      </c>
      <c r="H3" s="84" t="s">
        <v>71</v>
      </c>
      <c r="I3" s="84" t="s">
        <v>49</v>
      </c>
      <c r="J3" s="85" t="s">
        <v>15</v>
      </c>
      <c r="K3" s="85" t="s">
        <v>50</v>
      </c>
      <c r="L3" s="85" t="s">
        <v>51</v>
      </c>
      <c r="M3"/>
      <c r="N3" s="85" t="s">
        <v>52</v>
      </c>
    </row>
    <row r="4" spans="1:14">
      <c r="A4" s="83" t="s">
        <v>53</v>
      </c>
      <c r="B4" s="83" t="s">
        <v>54</v>
      </c>
    </row>
    <row r="5" spans="1:14">
      <c r="L5" s="86"/>
    </row>
    <row r="6" spans="1:14">
      <c r="A6" s="83" t="s">
        <v>55</v>
      </c>
      <c r="B6" s="87">
        <v>250000</v>
      </c>
      <c r="C6" s="88">
        <v>1</v>
      </c>
      <c r="D6" s="88">
        <v>1</v>
      </c>
      <c r="E6" s="88"/>
      <c r="F6" s="88">
        <v>1</v>
      </c>
      <c r="H6" s="88"/>
      <c r="I6" s="84">
        <f>SUM(C6:H6)</f>
        <v>3</v>
      </c>
      <c r="J6" s="89">
        <f>+B6*I6</f>
        <v>750000</v>
      </c>
      <c r="K6" s="89"/>
      <c r="L6" s="86"/>
      <c r="N6"/>
    </row>
    <row r="7" spans="1:14">
      <c r="A7" s="83" t="s">
        <v>56</v>
      </c>
      <c r="B7" s="87">
        <v>100000</v>
      </c>
      <c r="C7" s="88"/>
      <c r="D7" s="88"/>
      <c r="E7" s="88"/>
      <c r="F7" s="88"/>
      <c r="G7" s="88">
        <v>1</v>
      </c>
      <c r="H7" s="88"/>
      <c r="I7" s="84">
        <f>SUM(C7:H7)</f>
        <v>1</v>
      </c>
      <c r="J7" s="89">
        <f>+B7*I7</f>
        <v>100000</v>
      </c>
      <c r="K7" s="89"/>
      <c r="L7" s="86"/>
      <c r="N7"/>
    </row>
    <row r="8" spans="1:14">
      <c r="A8" s="83" t="s">
        <v>57</v>
      </c>
      <c r="B8" s="87">
        <v>25000</v>
      </c>
      <c r="C8" s="88"/>
      <c r="D8" s="88">
        <v>1</v>
      </c>
      <c r="E8" s="88">
        <v>1</v>
      </c>
      <c r="F8" s="88"/>
      <c r="G8" s="88">
        <v>1</v>
      </c>
      <c r="H8" s="88"/>
      <c r="I8" s="84">
        <f>SUM(C8:H8)</f>
        <v>3</v>
      </c>
      <c r="J8" s="89">
        <f>+B8*I8</f>
        <v>75000</v>
      </c>
      <c r="K8" s="89">
        <f>SUM(J6:J8)</f>
        <v>925000</v>
      </c>
      <c r="L8" s="86">
        <f>+K8/K21</f>
        <v>0.60221354166666663</v>
      </c>
      <c r="N8"/>
    </row>
    <row r="9" spans="1:14">
      <c r="B9" s="87"/>
      <c r="C9" s="88"/>
      <c r="D9" s="88"/>
      <c r="E9" s="88"/>
      <c r="F9" s="88"/>
      <c r="G9" s="88"/>
      <c r="H9" s="88"/>
      <c r="J9" s="89"/>
      <c r="K9" s="89"/>
      <c r="L9" s="86"/>
      <c r="N9"/>
    </row>
    <row r="10" spans="1:14">
      <c r="A10" s="83" t="s">
        <v>67</v>
      </c>
      <c r="B10" s="87">
        <v>50000</v>
      </c>
      <c r="C10" s="88"/>
      <c r="D10" s="88"/>
      <c r="E10" s="88"/>
      <c r="F10" s="88"/>
      <c r="G10" s="88">
        <v>1</v>
      </c>
      <c r="H10" s="88"/>
      <c r="I10" s="84">
        <f>SUM(C10:H10)</f>
        <v>1</v>
      </c>
      <c r="J10" s="89">
        <f>+B10*I10</f>
        <v>50000</v>
      </c>
      <c r="K10" s="89"/>
      <c r="L10" s="86"/>
      <c r="N10"/>
    </row>
    <row r="11" spans="1:14">
      <c r="A11" s="83" t="s">
        <v>68</v>
      </c>
      <c r="B11" s="87">
        <v>60000</v>
      </c>
      <c r="C11" s="88">
        <v>1</v>
      </c>
      <c r="D11" s="88"/>
      <c r="E11" s="88"/>
      <c r="F11" s="88"/>
      <c r="G11" s="88">
        <v>2</v>
      </c>
      <c r="H11" s="88"/>
      <c r="I11" s="84">
        <f>SUM(C11:H11)</f>
        <v>3</v>
      </c>
      <c r="J11" s="89">
        <f>+B11*I11</f>
        <v>180000</v>
      </c>
      <c r="K11" s="89"/>
      <c r="L11" s="86"/>
      <c r="N11"/>
    </row>
    <row r="12" spans="1:14">
      <c r="A12" s="83" t="s">
        <v>48</v>
      </c>
      <c r="B12" s="87">
        <v>30000</v>
      </c>
      <c r="C12" s="88"/>
      <c r="D12" s="88"/>
      <c r="E12" s="88"/>
      <c r="F12" s="88"/>
      <c r="G12" s="88">
        <v>1</v>
      </c>
      <c r="H12" s="88"/>
      <c r="I12" s="84">
        <f>SUM(C12:H12)</f>
        <v>1</v>
      </c>
      <c r="J12" s="89">
        <f>+B12*I12</f>
        <v>30000</v>
      </c>
      <c r="K12" s="89">
        <f>SUM(J10:J12)</f>
        <v>260000</v>
      </c>
      <c r="L12" s="86">
        <f>+K12/K21</f>
        <v>0.16927083333333334</v>
      </c>
      <c r="N12"/>
    </row>
    <row r="13" spans="1:14">
      <c r="B13" s="87"/>
      <c r="C13" s="88"/>
      <c r="D13" s="88"/>
      <c r="E13" s="88"/>
      <c r="F13" s="88"/>
      <c r="G13" s="88"/>
      <c r="H13" s="88"/>
      <c r="J13" s="89"/>
      <c r="K13" s="89"/>
      <c r="L13" s="86"/>
      <c r="N13"/>
    </row>
    <row r="14" spans="1:14">
      <c r="A14" s="83" t="s">
        <v>59</v>
      </c>
      <c r="B14" s="87">
        <v>60000</v>
      </c>
      <c r="C14" s="88"/>
      <c r="D14" s="88">
        <v>2</v>
      </c>
      <c r="E14" s="88"/>
      <c r="F14" s="88"/>
      <c r="G14" s="88"/>
      <c r="H14" s="88"/>
      <c r="I14" s="84">
        <f>SUM(C14:H14)</f>
        <v>2</v>
      </c>
      <c r="J14" s="89">
        <f>+B14*I14</f>
        <v>120000</v>
      </c>
      <c r="K14" s="89"/>
      <c r="L14" s="86"/>
      <c r="N14"/>
    </row>
    <row r="15" spans="1:14">
      <c r="A15" s="83" t="s">
        <v>60</v>
      </c>
      <c r="B15" s="87">
        <v>35000</v>
      </c>
      <c r="C15" s="88"/>
      <c r="D15" s="88"/>
      <c r="E15" s="88">
        <v>4</v>
      </c>
      <c r="F15" s="88"/>
      <c r="G15" s="88"/>
      <c r="H15" s="88"/>
      <c r="I15" s="84">
        <f>SUM(C15:H15)</f>
        <v>4</v>
      </c>
      <c r="J15" s="89">
        <f>+B15*I15</f>
        <v>140000</v>
      </c>
      <c r="K15" s="89"/>
      <c r="L15" s="86"/>
      <c r="N15"/>
    </row>
    <row r="16" spans="1:14">
      <c r="A16" s="83" t="s">
        <v>61</v>
      </c>
      <c r="B16" s="87">
        <f>1500*12</f>
        <v>18000</v>
      </c>
      <c r="C16" s="88"/>
      <c r="D16" s="88"/>
      <c r="E16" s="88">
        <v>3</v>
      </c>
      <c r="F16" s="88"/>
      <c r="G16" s="88"/>
      <c r="H16" s="88"/>
      <c r="I16" s="84">
        <f>SUM(C16:H16)</f>
        <v>3</v>
      </c>
      <c r="J16" s="89">
        <f>+B16*I16</f>
        <v>54000</v>
      </c>
      <c r="K16" s="89"/>
      <c r="L16" s="86"/>
      <c r="N16"/>
    </row>
    <row r="17" spans="1:14">
      <c r="A17" s="83" t="s">
        <v>62</v>
      </c>
      <c r="B17" s="87">
        <v>6000</v>
      </c>
      <c r="C17" s="88"/>
      <c r="D17" s="88"/>
      <c r="E17" s="88"/>
      <c r="F17" s="88">
        <v>2</v>
      </c>
      <c r="G17" s="88"/>
      <c r="H17" s="88"/>
      <c r="I17" s="84">
        <f>SUM(C17:H17)</f>
        <v>2</v>
      </c>
      <c r="J17" s="89">
        <f>+B17*I17</f>
        <v>12000</v>
      </c>
      <c r="K17" s="89">
        <f>SUM(J14:J17)</f>
        <v>326000</v>
      </c>
      <c r="L17" s="86">
        <f>+K17/K21</f>
        <v>0.21223958333333334</v>
      </c>
      <c r="N17"/>
    </row>
    <row r="18" spans="1:14">
      <c r="B18" s="87"/>
      <c r="C18" s="88"/>
      <c r="D18" s="88"/>
      <c r="E18" s="88"/>
      <c r="F18" s="88"/>
      <c r="G18" s="88"/>
      <c r="H18" s="88"/>
      <c r="J18" s="89"/>
      <c r="K18" s="89"/>
      <c r="L18" s="86"/>
      <c r="N18"/>
    </row>
    <row r="19" spans="1:14">
      <c r="A19" s="83" t="s">
        <v>63</v>
      </c>
      <c r="B19" s="87">
        <v>25000</v>
      </c>
      <c r="C19" s="88"/>
      <c r="D19" s="88"/>
      <c r="E19" s="88">
        <v>1</v>
      </c>
      <c r="F19" s="88"/>
      <c r="G19" s="88"/>
      <c r="H19" s="88"/>
      <c r="I19" s="84">
        <f>SUM(C19:H19)</f>
        <v>1</v>
      </c>
      <c r="J19" s="89">
        <f>+B19*I19</f>
        <v>25000</v>
      </c>
      <c r="K19" s="89">
        <f>+J19</f>
        <v>25000</v>
      </c>
      <c r="L19" s="86">
        <f>+K19/K21</f>
        <v>1.6276041666666668E-2</v>
      </c>
      <c r="N19"/>
    </row>
    <row r="20" spans="1:14">
      <c r="B20" s="87"/>
      <c r="C20" s="90"/>
      <c r="D20" s="90"/>
      <c r="E20" s="90"/>
      <c r="F20" s="90"/>
      <c r="G20" s="90"/>
      <c r="H20" s="90"/>
      <c r="I20" s="85"/>
      <c r="K20" s="89"/>
      <c r="L20" s="86"/>
      <c r="N20"/>
    </row>
    <row r="21" spans="1:14" s="85" customFormat="1" ht="16" thickBot="1">
      <c r="B21" s="91" t="s">
        <v>15</v>
      </c>
      <c r="C21" s="92">
        <f t="shared" ref="C21:H21" si="0">SUM(C6:C20)</f>
        <v>2</v>
      </c>
      <c r="D21" s="92">
        <f t="shared" si="0"/>
        <v>4</v>
      </c>
      <c r="E21" s="92">
        <f t="shared" si="0"/>
        <v>9</v>
      </c>
      <c r="F21" s="92">
        <f t="shared" si="0"/>
        <v>3</v>
      </c>
      <c r="G21" s="92">
        <f t="shared" si="0"/>
        <v>6</v>
      </c>
      <c r="H21" s="92">
        <f t="shared" si="0"/>
        <v>0</v>
      </c>
      <c r="I21" s="92">
        <f>SUM(C21:H21)</f>
        <v>24</v>
      </c>
      <c r="J21" s="93">
        <f>SUM(J6:J20)</f>
        <v>1536000</v>
      </c>
      <c r="K21" s="93">
        <f>SUM(K6:K20)</f>
        <v>1536000</v>
      </c>
      <c r="L21" s="94">
        <f>+K21-M21</f>
        <v>1536000</v>
      </c>
      <c r="M21"/>
      <c r="N21"/>
    </row>
    <row r="22" spans="1:14" ht="16" thickTop="1">
      <c r="I22"/>
      <c r="J22"/>
      <c r="K22"/>
      <c r="L22"/>
      <c r="N22"/>
    </row>
    <row r="23" spans="1:14">
      <c r="I23"/>
      <c r="J23"/>
      <c r="K23"/>
      <c r="L23"/>
      <c r="N23"/>
    </row>
    <row r="24" spans="1:14">
      <c r="I24"/>
      <c r="J24"/>
      <c r="K24"/>
      <c r="L24"/>
      <c r="N24"/>
    </row>
    <row r="25" spans="1:14" customFormat="1"/>
    <row r="26" spans="1:14" customFormat="1"/>
    <row r="27" spans="1:14" customFormat="1"/>
    <row r="28" spans="1:14" customFormat="1"/>
    <row r="29" spans="1:14" customFormat="1"/>
    <row r="30" spans="1:14" customFormat="1"/>
    <row r="31" spans="1:14" customFormat="1"/>
    <row r="32" spans="1:14" customFormat="1"/>
    <row r="33" customFormat="1"/>
    <row r="34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Forward Pipeline</vt:lpstr>
      <vt:lpstr>Matrix</vt:lpstr>
    </vt:vector>
  </TitlesOfParts>
  <Company>Strategic Business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Cummings</dc:creator>
  <cp:lastModifiedBy>Russell Cummings</cp:lastModifiedBy>
  <dcterms:created xsi:type="dcterms:W3CDTF">2012-11-05T09:20:35Z</dcterms:created>
  <dcterms:modified xsi:type="dcterms:W3CDTF">2014-09-09T04:40:44Z</dcterms:modified>
</cp:coreProperties>
</file>